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nker\Documents\"/>
    </mc:Choice>
  </mc:AlternateContent>
  <bookViews>
    <workbookView xWindow="240" yWindow="1035" windowWidth="15600" windowHeight="6330" tabRatio="789" firstSheet="2" activeTab="5"/>
  </bookViews>
  <sheets>
    <sheet name="Info" sheetId="14" r:id="rId1"/>
    <sheet name="Netzbetreiber" sheetId="5" r:id="rId2"/>
    <sheet name="SLP-Verfahren" sheetId="15" r:id="rId3"/>
    <sheet name="SLP-Temp-Gebiet Bovenden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F52" i="17" l="1"/>
  <c r="N19" i="7" l="1"/>
  <c r="M16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H21" i="18"/>
  <c r="E31" i="18"/>
  <c r="D66" i="18"/>
  <c r="K65" i="18" s="1"/>
  <c r="K55" i="18"/>
  <c r="G55" i="18"/>
  <c r="L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F55" i="18" l="1"/>
  <c r="M6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26" i="7" l="1"/>
  <c r="K26" i="7"/>
  <c r="F26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H26" i="7"/>
  <c r="H24" i="7"/>
  <c r="P22" i="7"/>
  <c r="N21" i="7"/>
  <c r="L20" i="7"/>
  <c r="J19" i="7"/>
  <c r="H18" i="7"/>
  <c r="P16" i="7"/>
  <c r="N15" i="7"/>
  <c r="L14" i="7"/>
  <c r="J13" i="7"/>
  <c r="H12" i="7"/>
  <c r="N26" i="7"/>
  <c r="J26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L26" i="7"/>
  <c r="J25" i="7"/>
  <c r="L24" i="7"/>
  <c r="J23" i="7"/>
  <c r="H22" i="7"/>
  <c r="P20" i="7"/>
  <c r="L18" i="7"/>
  <c r="J17" i="7"/>
  <c r="L16" i="7"/>
  <c r="P14" i="7"/>
  <c r="N13" i="7"/>
  <c r="L12" i="7"/>
  <c r="M26" i="7"/>
  <c r="I26" i="7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I16" i="7"/>
  <c r="O15" i="7"/>
  <c r="K15" i="7"/>
  <c r="F15" i="7"/>
  <c r="M14" i="7"/>
  <c r="I14" i="7"/>
  <c r="O13" i="7"/>
  <c r="K13" i="7"/>
  <c r="F13" i="7"/>
  <c r="M12" i="7"/>
  <c r="I12" i="7"/>
  <c r="P26" i="7"/>
  <c r="N25" i="7"/>
  <c r="P24" i="7"/>
  <c r="N23" i="7"/>
  <c r="L22" i="7"/>
  <c r="J21" i="7"/>
  <c r="H20" i="7"/>
  <c r="P18" i="7"/>
  <c r="N17" i="7"/>
  <c r="H16" i="7"/>
  <c r="J15" i="7"/>
  <c r="H14" i="7"/>
  <c r="P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<sst xmlns="http://schemas.openxmlformats.org/spreadsheetml/2006/main" count="1375" uniqueCount="679">
  <si>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</si>
  <si>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</si>
  <si>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</si>
  <si>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</si>
  <si>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</si>
  <si>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</si>
  <si>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</si>
  <si>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</si>
  <si>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</si>
  <si>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</si>
  <si>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</si>
  <si>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</si>
  <si>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</si>
  <si>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</si>
  <si>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</si>
  <si>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</si>
  <si>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</si>
  <si>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</si>
  <si>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</si>
  <si>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</si>
  <si>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</si>
  <si>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</si>
  <si>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</si>
  <si>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</si>
  <si>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</si>
  <si>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</si>
  <si>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</si>
  <si>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</si>
  <si>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</si>
  <si>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</si>
  <si>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</si>
  <si>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</si>
  <si>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</si>
  <si>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</si>
  <si>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</si>
  <si>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</si>
  <si>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</si>
  <si>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</si>
  <si>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</si>
  <si>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</si>
  <si>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</si>
  <si>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</si>
  <si>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</si>
  <si>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</si>
  <si>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</si>
  <si>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</si>
  <si>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</si>
  <si>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</si>
  <si>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</si>
  <si>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</si>
  <si>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</si>
  <si>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</si>
  <si>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</si>
  <si>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</si>
  <si>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</si>
  <si>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</si>
  <si>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</si>
  <si>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</si>
  <si>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</si>
  <si>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</si>
  <si>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</si>
  <si>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</si>
  <si>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</si>
  <si>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</si>
  <si>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</si>
  <si>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</si>
  <si>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</si>
  <si>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</si>
  <si>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</si>
  <si>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</si>
  <si>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</si>
  <si>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</si>
  <si>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</si>
  <si>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</si>
  <si>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</si>
  <si>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</si>
  <si>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</si>
  <si>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</si>
  <si>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</si>
  <si>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</si>
  <si>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</si>
  <si>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</si>
  <si>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</si>
  <si>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</si>
  <si>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</si>
  <si>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</si>
  <si>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</si>
  <si>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</si>
  <si>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</si>
  <si>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</si>
  <si>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</si>
  <si>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</si>
  <si>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</si>
  <si>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</si>
  <si>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</si>
  <si>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</si>
  <si>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</si>
  <si>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</si>
  <si>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</si>
  <si>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</si>
  <si>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</si>
  <si>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</si>
  <si>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</si>
  <si>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</si>
  <si>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</si>
  <si>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</si>
  <si>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</si>
  <si>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</si>
  <si>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</si>
  <si>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</si>
  <si>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</si>
  <si>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</si>
  <si>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</si>
  <si>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</si>
  <si>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</si>
  <si>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</si>
  <si>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</si>
  <si>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</si>
  <si>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</si>
  <si>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</si>
  <si>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</si>
  <si>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</si>
  <si>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</si>
  <si>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</si>
  <si>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</si>
  <si>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</si>
  <si>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</si>
  <si>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</si>
  <si>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</si>
  <si>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</si>
  <si>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</si>
  <si>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</si>
  <si>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</si>
  <si>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</si>
  <si>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</si>
  <si>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</si>
  <si>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</si>
  <si>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</si>
  <si>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</si>
  <si>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</si>
  <si>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</si>
  <si>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</si>
  <si>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</si>
  <si>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</si>
  <si>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</si>
  <si>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</si>
  <si>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</si>
  <si>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</si>
  <si>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</si>
  <si>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</si>
  <si>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</si>
  <si>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</si>
  <si>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</si>
  <si>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</si>
  <si>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</si>
  <si>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</si>
  <si>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</si>
  <si>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</si>
  <si>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</si>
  <si>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</si>
  <si>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</si>
  <si>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</si>
  <si>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</si>
  <si>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</si>
  <si>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</si>
  <si>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</si>
  <si>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</si>
  <si>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</si>
  <si>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</si>
  <si>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</si>
  <si>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</si>
  <si>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</si>
  <si>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</si>
  <si>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</si>
  <si>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</si>
  <si>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</si>
  <si>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</si>
  <si>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</si>
  <si>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</si>
  <si>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</si>
  <si>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</si>
  <si>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</si>
  <si>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</si>
  <si>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</si>
  <si>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</si>
  <si>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</si>
  <si>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</si>
  <si>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</si>
  <si>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</si>
  <si>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</si>
  <si>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</si>
  <si>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</si>
  <si>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</si>
  <si>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</si>
  <si>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</si>
  <si>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</si>
  <si>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</si>
  <si>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</si>
  <si>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</si>
  <si>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</si>
  <si>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</si>
  <si>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</si>
  <si>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</si>
  <si>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</si>
  <si>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</si>
  <si>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</si>
  <si>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</si>
  <si>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</si>
  <si>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</si>
  <si>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</si>
  <si>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</si>
  <si>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</si>
  <si>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</si>
  <si>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</si>
  <si>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</si>
  <si>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</si>
  <si>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</si>
  <si>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</si>
  <si>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</si>
  <si>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</si>
  <si>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</si>
  <si>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</si>
  <si>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</si>
  <si>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</si>
  <si>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</si>
  <si>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</si>
  <si>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</si>
  <si>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</si>
  <si>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</si>
  <si>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</si>
  <si>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</si>
  <si>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</si>
  <si>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</si>
  <si>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</si>
  <si>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</si>
  <si>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</si>
  <si>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</si>
  <si>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</si>
  <si>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</si>
  <si>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</si>
  <si>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</si>
  <si>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</si>
  <si>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</si>
  <si>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</si>
  <si>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</si>
  <si>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</si>
  <si>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</si>
  <si>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</si>
  <si>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</si>
  <si>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</si>
  <si>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</si>
  <si>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</si>
  <si>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</si>
  <si>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</si>
  <si>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</si>
  <si>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</si>
  <si>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</si>
  <si>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</si>
  <si>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</si>
  <si>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</si>
  <si>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</si>
  <si>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</si>
  <si>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</si>
  <si>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</si>
  <si>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</si>
  <si>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</si>
  <si>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</si>
  <si>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</si>
  <si>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</si>
  <si>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</si>
  <si>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</si>
  <si>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</si>
  <si>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</si>
  <si>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</si>
  <si>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</si>
  <si>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</si>
  <si>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</si>
  <si>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</si>
  <si>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</si>
  <si>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</si>
  <si>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</si>
  <si>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</si>
  <si>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</si>
  <si>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</si>
  <si>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</si>
  <si>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</si>
  <si>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</si>
  <si>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</si>
  <si>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</si>
  <si>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</si>
  <si>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</si>
  <si>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</si>
  <si>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</si>
  <si>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</si>
  <si>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</si>
  <si>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</si>
  <si>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</si>
  <si>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</si>
  <si>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</si>
  <si>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</si>
  <si>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</si>
  <si>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</si>
  <si>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</si>
  <si>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</si>
  <si>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</si>
  <si>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</si>
  <si>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</si>
  <si>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</si>
  <si>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</si>
  <si>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</si>
  <si>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</si>
  <si>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</si>
  <si>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</si>
  <si>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</si>
  <si>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</si>
  <si>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</si>
  <si>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</si>
  <si>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</si>
  <si>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</si>
  <si>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</si>
  <si>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</si>
  <si>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</si>
  <si>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</si>
  <si>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</si>
  <si>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</si>
  <si>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</si>
  <si>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</si>
  <si>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</si>
  <si>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</si>
  <si>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</si>
  <si>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</si>
  <si>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</si>
  <si>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</si>
  <si>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</si>
  <si>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</si>
  <si>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</si>
  <si>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</si>
  <si>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</si>
  <si>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</si>
  <si>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</si>
  <si>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</si>
  <si>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</si>
  <si>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</si>
  <si>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</si>
  <si>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</si>
  <si>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</si>
  <si>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</si>
  <si>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</si>
  <si>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</si>
  <si>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</si>
  <si>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</si>
  <si>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</si>
  <si>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</si>
  <si>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</si>
  <si>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</si>
  <si>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</si>
  <si>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</si>
  <si>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</si>
  <si>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</si>
  <si>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</si>
  <si>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</si>
  <si>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</si>
  <si>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</si>
  <si>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</si>
  <si>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</si>
  <si>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</si>
  <si>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</si>
  <si>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</si>
  <si>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</si>
  <si>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</si>
  <si>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</si>
  <si>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</si>
  <si>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</si>
  <si>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</si>
  <si>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</si>
  <si>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</si>
  <si>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</si>
  <si>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</si>
  <si>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</si>
  <si>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</si>
  <si>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</si>
  <si>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</si>
  <si>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</si>
  <si>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</si>
  <si>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</si>
  <si>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</si>
  <si>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</si>
  <si>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</si>
  <si>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</si>
  <si>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</si>
  <si>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</si>
  <si>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</si>
  <si>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</si>
  <si>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</si>
  <si>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</si>
  <si>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</si>
  <si>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</si>
  <si>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</si>
  <si>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</si>
  <si>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</si>
  <si>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</si>
  <si>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</si>
  <si>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</si>
  <si>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</si>
  <si>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</si>
  <si>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</si>
  <si>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</si>
  <si>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</si>
  <si>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</si>
  <si>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</si>
  <si>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</si>
  <si>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</si>
  <si>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</si>
  <si>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</si>
  <si>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</si>
  <si>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</si>
  <si>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</si>
  <si>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</si>
  <si>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</si>
  <si>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</si>
  <si>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</si>
  <si>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</si>
  <si>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</si>
  <si>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</si>
  <si>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</si>
  <si>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</si>
  <si>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</si>
  <si>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</si>
  <si>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</si>
  <si>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</si>
  <si>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</si>
  <si>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</si>
  <si>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</si>
  <si>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</si>
  <si>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</si>
  <si>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</si>
  <si>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</si>
  <si>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</si>
  <si>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</si>
  <si>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</si>
  <si>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</si>
  <si>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</si>
  <si>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</si>
  <si>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</si>
  <si>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</si>
  <si>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</si>
  <si>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</si>
  <si>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</si>
  <si>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</si>
  <si>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</si>
  <si>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</si>
  <si>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</si>
  <si>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</si>
  <si>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</si>
  <si>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</si>
  <si>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</si>
  <si>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</si>
  <si>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</si>
  <si>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</si>
  <si>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</si>
  <si>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</si>
  <si>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</si>
  <si>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</si>
  <si>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</si>
  <si>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</si>
  <si>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</si>
  <si>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</si>
  <si>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</si>
  <si>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</si>
  <si>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</si>
  <si>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</si>
  <si>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</si>
  <si>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</si>
  <si>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</si>
  <si>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</si>
  <si>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</si>
  <si>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</si>
  <si>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</si>
  <si>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</si>
  <si>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</si>
  <si>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</si>
  <si>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</si>
  <si>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</si>
  <si>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</si>
  <si>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</si>
  <si>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</si>
  <si>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</si>
  <si>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</si>
  <si>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</si>
  <si>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</si>
  <si>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</si>
  <si>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</si>
  <si>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</si>
  <si>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</si>
  <si>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</si>
  <si>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</si>
  <si>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</si>
  <si>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</si>
  <si>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</si>
  <si>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</si>
  <si>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</si>
  <si>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</si>
  <si>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</si>
  <si>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</si>
  <si>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</si>
  <si>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</si>
  <si>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</si>
  <si>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</si>
  <si>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</si>
  <si>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</si>
  <si>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</si>
  <si>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</si>
  <si>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</si>
  <si>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</si>
  <si>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</si>
  <si>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</si>
  <si>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</si>
  <si>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</si>
  <si>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</si>
  <si>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</si>
  <si>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</si>
  <si>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</si>
  <si>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</si>
  <si>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</si>
  <si>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</si>
  <si>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</si>
  <si>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</si>
  <si>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</si>
  <si>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</si>
  <si>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</si>
  <si>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</si>
  <si>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</si>
  <si>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</si>
  <si>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</si>
  <si>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</si>
  <si>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</si>
  <si>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</si>
  <si>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</si>
  <si>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</si>
  <si>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</si>
  <si>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</si>
  <si>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</si>
  <si>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</si>
  <si>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</si>
  <si>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</si>
  <si>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</si>
  <si>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</si>
  <si>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</si>
  <si>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</si>
  <si>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</si>
  <si>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</si>
  <si>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</si>
  <si>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</si>
  <si>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</si>
  <si>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</si>
  <si>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</si>
  <si>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</si>
  <si>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</si>
  <si>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</si>
  <si>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</si>
  <si>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</si>
  <si>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</si>
  <si>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</si>
  <si>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</si>
  <si>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</si>
  <si>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</si>
  <si>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</si>
  <si>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</si>
  <si>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</si>
  <si>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</si>
  <si>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</si>
  <si>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</si>
  <si>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</si>
  <si>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</si>
  <si>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</si>
  <si>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</si>
  <si>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</si>
  <si>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</si>
  <si>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</si>
  <si>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</si>
  <si>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</si>
  <si>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</si>
  <si>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</si>
  <si>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</si>
  <si>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</si>
  <si>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</si>
  <si>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</si>
  <si>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</si>
  <si>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</si>
  <si>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</si>
  <si>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</si>
  <si>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</si>
  <si>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</si>
  <si>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</si>
  <si>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</si>
  <si>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</si>
  <si>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</si>
  <si>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</si>
  <si>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</si>
  <si>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</si>
  <si>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</si>
  <si>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</si>
  <si>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</si>
  <si>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</si>
  <si>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</si>
  <si>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</si>
  <si>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</si>
  <si>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</si>
  <si>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</si>
  <si>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</si>
  <si>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</si>
  <si>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</si>
  <si>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</si>
  <si>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</si>
  <si>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</si>
  <si>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</si>
  <si>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</si>
  <si>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</si>
  <si>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</si>
  <si>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</si>
  <si>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</si>
  <si>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</si>
  <si>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</si>
  <si>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</si>
  <si>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</si>
  <si>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</si>
  <si>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</si>
  <si>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</si>
  <si>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</si>
  <si>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</si>
  <si>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</si>
  <si>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</si>
  <si>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</si>
  <si>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</si>
  <si>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</si>
  <si>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</si>
  <si>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</si>
  <si>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</si>
  <si>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</si>
  <si>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</si>
  <si>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</si>
  <si>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</si>
  <si>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</si>
  <si>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</si>
  <si>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</si>
  <si>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</si>
  <si>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</si>
  <si>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</si>
  <si>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</si>
  <si>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</si>
  <si>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</si>
  <si>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</si>
  <si>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</si>
  <si>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</si>
  <si>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</si>
  <si>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</si>
  <si>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Gemeindewerke Bovenden GmbH &amp; Co. KG</t>
  </si>
  <si>
    <t>9870015200007</t>
  </si>
  <si>
    <t>Rathausplatz 1</t>
  </si>
  <si>
    <t>Bovenden</t>
  </si>
  <si>
    <t>Team EDM</t>
  </si>
  <si>
    <t>netzwirtschaft@gemeindewerke-bovenden.de</t>
  </si>
  <si>
    <t>0551 / 900 333 - 223</t>
  </si>
  <si>
    <t>Gemeindewerke Bovenden</t>
  </si>
  <si>
    <t>GASPOOLNL7001521</t>
  </si>
  <si>
    <t>DE_GMK04</t>
  </si>
  <si>
    <t>DE_GBH04</t>
  </si>
  <si>
    <t>DE_GKO04</t>
  </si>
  <si>
    <t>DE_GHA04</t>
  </si>
  <si>
    <t>DE_GGA04</t>
  </si>
  <si>
    <t>DE_GMF04</t>
  </si>
  <si>
    <t>DE_GBD04</t>
  </si>
  <si>
    <t>DE_GWA04</t>
  </si>
  <si>
    <t>DE_GGB04</t>
  </si>
  <si>
    <t>DE_GBA04</t>
  </si>
  <si>
    <t>DE_GHD04</t>
  </si>
  <si>
    <t>DE_GPD04</t>
  </si>
  <si>
    <t>Göttingen</t>
  </si>
  <si>
    <t>Göttingen (10444)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</si>
</sst>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4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42253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37120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Gemeindewerke Bovenden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B10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Gemeindewerke Bovenden GmbH &amp; Co. KG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Gemeindewerke Bovenden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9870015200007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612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573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367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678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9" priority="21">
      <formula>IF($D$11="Gaspool",1,0)</formula>
    </cfRule>
  </conditionalFormatting>
  <conditionalFormatting sqref="D16">
    <cfRule type="expression" dxfId="58" priority="18">
      <formula>IF($D$11="NCG",1,0)</formula>
    </cfRule>
  </conditionalFormatting>
  <conditionalFormatting sqref="D48:D62">
    <cfRule type="expression" dxfId="57" priority="17">
      <formula>IF(CELL("Zeile",D48)&lt;$D$46+CELL("Zeile",$D$48),1,0)</formula>
    </cfRule>
  </conditionalFormatting>
  <conditionalFormatting sqref="D49:D62">
    <cfRule type="expression" dxfId="56" priority="16">
      <formula>IF(CELL(D49)&lt;$D$36+27,1,0)</formula>
    </cfRule>
  </conditionalFormatting>
  <conditionalFormatting sqref="D23">
    <cfRule type="expression" dxfId="55" priority="15">
      <formula>IF($D$22=$H$22,1,0)</formula>
    </cfRule>
  </conditionalFormatting>
  <conditionalFormatting sqref="D31">
    <cfRule type="expression" dxfId="54" priority="4">
      <formula>IF($D$18="synthetisch",1,0)</formula>
    </cfRule>
  </conditionalFormatting>
  <conditionalFormatting sqref="D28">
    <cfRule type="expression" dxfId="53" priority="2">
      <formula>IF(AND($D$27=$I$27,$D$26=$H$26),1,0)</formula>
    </cfRule>
  </conditionalFormatting>
  <conditionalFormatting sqref="D26:D28">
    <cfRule type="expression" dxfId="52" priority="5">
      <formula>IF($D$18="analytisch",1,0)</formula>
    </cfRule>
  </conditionalFormatting>
  <conditionalFormatting sqref="D27">
    <cfRule type="expression" dxfId="5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" zoomScale="70" zoomScaleNormal="70" workbookViewId="0">
      <selection activeCell="E25" sqref="E2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Gemeindewerke Bovenden GmbH &amp; Co. KG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Gemeindewerke Bovenden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9870015200007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Bovenden'!F10)</f>
        <v>Göttingen (10444)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677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104440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Göttingen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104440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9" priority="30">
      <formula>IF(E$20&lt;=$F$18,1,0)</formula>
    </cfRule>
  </conditionalFormatting>
  <conditionalFormatting sqref="E32:N33 E35:N36 I34:N34">
    <cfRule type="expression" dxfId="48" priority="29">
      <formula>IF(E$30&lt;=$F$28,1,0)</formula>
    </cfRule>
  </conditionalFormatting>
  <conditionalFormatting sqref="E26:F26">
    <cfRule type="expression" dxfId="47" priority="28">
      <formula>IF(E$20&lt;=$F$18,1,0)</formula>
    </cfRule>
  </conditionalFormatting>
  <conditionalFormatting sqref="E26:N26">
    <cfRule type="expression" dxfId="46" priority="27">
      <formula>IF(E$20&lt;=$F$18,1,0)</formula>
    </cfRule>
  </conditionalFormatting>
  <conditionalFormatting sqref="E56:N59">
    <cfRule type="expression" dxfId="45" priority="24">
      <formula>IF(E$54&lt;=$F$52,1,0)</formula>
    </cfRule>
  </conditionalFormatting>
  <conditionalFormatting sqref="E60:N60">
    <cfRule type="expression" dxfId="44" priority="23">
      <formula>IF(E$54&lt;=$F$52,1,0)</formula>
    </cfRule>
  </conditionalFormatting>
  <conditionalFormatting sqref="E66:N68">
    <cfRule type="expression" dxfId="43" priority="17">
      <formula>IF(E$64&lt;=$F$62,1,0)</formula>
    </cfRule>
  </conditionalFormatting>
  <conditionalFormatting sqref="E65:N68 E70:N70">
    <cfRule type="expression" dxfId="42" priority="15">
      <formula>IF(E$64&gt;$F$62,1,0)</formula>
    </cfRule>
  </conditionalFormatting>
  <conditionalFormatting sqref="E56:N60">
    <cfRule type="expression" dxfId="41" priority="14">
      <formula>IF(E$54&gt;$F$52,1,0)</formula>
    </cfRule>
  </conditionalFormatting>
  <conditionalFormatting sqref="E21:N26">
    <cfRule type="expression" dxfId="40" priority="13">
      <formula>IF(E$20&gt;$F$18,1,0)</formula>
    </cfRule>
  </conditionalFormatting>
  <conditionalFormatting sqref="E32:N33 E35:N36 I34:N34">
    <cfRule type="expression" dxfId="39" priority="12">
      <formula>IF(E$30&gt;$F$28,1,0)</formula>
    </cfRule>
  </conditionalFormatting>
  <conditionalFormatting sqref="H11 H8:H9">
    <cfRule type="expression" dxfId="38" priority="11">
      <formula>IF($F$9=1,1,0)</formula>
    </cfRule>
  </conditionalFormatting>
  <conditionalFormatting sqref="E55:N55">
    <cfRule type="expression" dxfId="37" priority="10">
      <formula>IF(E$54&gt;$F$52,1,0)</formula>
    </cfRule>
  </conditionalFormatting>
  <conditionalFormatting sqref="E31:N31">
    <cfRule type="expression" dxfId="36" priority="9">
      <formula>IF(E$30&gt;$F$28,1,0)</formula>
    </cfRule>
  </conditionalFormatting>
  <conditionalFormatting sqref="E70:N70">
    <cfRule type="expression" dxfId="35" priority="8">
      <formula>IF(E$64&lt;=$F$62,1,0)</formula>
    </cfRule>
  </conditionalFormatting>
  <conditionalFormatting sqref="H10">
    <cfRule type="expression" dxfId="34" priority="7">
      <formula>IF($F$9=1,1,0)</formula>
    </cfRule>
  </conditionalFormatting>
  <conditionalFormatting sqref="E69:N69">
    <cfRule type="expression" dxfId="33" priority="4">
      <formula>IF(E$64&lt;=$F$62,1,0)</formula>
    </cfRule>
  </conditionalFormatting>
  <conditionalFormatting sqref="E69:N69">
    <cfRule type="expression" dxfId="32" priority="3">
      <formula>IF(E$64&gt;$F$62,1,0)</formula>
    </cfRule>
  </conditionalFormatting>
  <conditionalFormatting sqref="E34:H34">
    <cfRule type="expression" dxfId="31" priority="2">
      <formula>IF(E$30&lt;=$F$28,1,0)</formula>
    </cfRule>
  </conditionalFormatting>
  <conditionalFormatting sqref="E34:H34">
    <cfRule type="expression" dxfId="30" priority="1">
      <formula>IF(E$30&gt;$F$28,1,0)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62 G24:N24 G70:N70 E32:N33 E69:N69 I34:N34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Gemeindewerke Bovenden GmbH &amp; Co. KG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Gemeindewerke Bovenden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9870015200007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topLeftCell="A9" zoomScale="140" zoomScaleNormal="140" workbookViewId="0">
      <selection activeCell="F26" sqref="F12:F2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Gemeindewerke Bovenden GmbH &amp; Co. KG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Gemeindewerke Bovenden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9870015200007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/>
      <c r="F11" s="295" t="e">
        <f>VLOOKUP($E11,'BDEW-Standard'!$B$3:$M$158,F$9,0)</f>
        <v>#N/A</v>
      </c>
      <c r="H11" s="166" t="e">
        <f>ROUND(VLOOKUP($E11,'BDEW-Standard'!$B$3:$M$158,H$9,0),7)</f>
        <v>#N/A</v>
      </c>
      <c r="I11" s="166" t="e">
        <f>ROUND(VLOOKUP($E11,'BDEW-Standard'!$B$3:$M$158,I$9,0),7)</f>
        <v>#N/A</v>
      </c>
      <c r="J11" s="166" t="e">
        <f>ROUND(VLOOKUP($E11,'BDEW-Standard'!$B$3:$M$158,J$9,0),7)</f>
        <v>#N/A</v>
      </c>
      <c r="K11" s="166" t="e">
        <f>ROUND(VLOOKUP($E11,'BDEW-Standard'!$B$3:$M$158,K$9,0),7)</f>
        <v>#N/A</v>
      </c>
      <c r="L11" s="335" t="e">
        <f>ROUND(VLOOKUP($E11,'BDEW-Standard'!$B$3:$M$158,L$9,0),1)</f>
        <v>#N/A</v>
      </c>
      <c r="M11" s="166" t="e">
        <f>ROUND(VLOOKUP($E11,'BDEW-Standard'!$B$3:$M$158,M$9,0),7)</f>
        <v>#N/A</v>
      </c>
      <c r="N11" s="166" t="e">
        <f>ROUND(VLOOKUP($E11,'BDEW-Standard'!$B$3:$M$158,N$9,0),7)</f>
        <v>#N/A</v>
      </c>
      <c r="O11" s="166" t="e">
        <f>ROUND(VLOOKUP($E11,'BDEW-Standard'!$B$3:$M$158,O$9,0),7)</f>
        <v>#N/A</v>
      </c>
      <c r="P11" s="166" t="e">
        <f>ROUND(VLOOKUP($E11,'BDEW-Standard'!$B$3:$M$158,P$9,0),7)</f>
        <v>#N/A</v>
      </c>
      <c r="Q11" s="336" t="e">
        <f>($H11/(1+($I11/($Q$9-$L11))^$J11)+$K11)+MAX($M11*$Q$9+$N11,$O11*$Q$9+$P11)</f>
        <v>#N/A</v>
      </c>
      <c r="R11" s="167" t="e">
        <f>ROUND(VLOOKUP(MID($E11,4,3),'Wochentag F(WT)'!$B$7:$J$22,R$9,0),4)</f>
        <v>#N/A</v>
      </c>
      <c r="S11" s="167" t="e">
        <f>ROUND(VLOOKUP(MID($E11,4,3),'Wochentag F(WT)'!$B$7:$J$22,S$9,0),4)</f>
        <v>#N/A</v>
      </c>
      <c r="T11" s="167" t="e">
        <f>ROUND(VLOOKUP(MID($E11,4,3),'Wochentag F(WT)'!$B$7:$J$22,T$9,0),4)</f>
        <v>#N/A</v>
      </c>
      <c r="U11" s="167" t="e">
        <f>ROUND(VLOOKUP(MID($E11,4,3),'Wochentag F(WT)'!$B$7:$J$22,U$9,0),4)</f>
        <v>#N/A</v>
      </c>
      <c r="V11" s="167" t="e">
        <f>ROUND(VLOOKUP(MID($E11,4,3),'Wochentag F(WT)'!$B$7:$J$22,V$9,0),4)</f>
        <v>#N/A</v>
      </c>
      <c r="W11" s="167" t="e">
        <f>ROUND(VLOOKUP(MID($E11,4,3),'Wochentag F(WT)'!$B$7:$J$22,W$9,0),4)</f>
        <v>#N/A</v>
      </c>
      <c r="X11" s="168" t="e">
        <f>7-SUM(R11:W11)</f>
        <v>#N/A</v>
      </c>
      <c r="Y11" s="291">
        <v>365.12299999999999</v>
      </c>
    </row>
    <row r="12" spans="2:26">
      <c r="B12" s="140">
        <v>1</v>
      </c>
      <c r="C12" s="141" t="str">
        <f t="shared" ref="C12:C41" si="0">$D$6</f>
        <v>Gemeindewerke Bovenden</v>
      </c>
      <c r="D12" s="62" t="s">
        <v>247</v>
      </c>
      <c r="E12" s="164" t="s">
        <v>24</v>
      </c>
      <c r="F12" s="296" t="str">
        <f>VLOOKUP($E12,'BDEW-Standard'!$B$3:$M$158,F$9,0)</f>
        <v>I14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8.1086000000000005E-2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0.96123311186795624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Gemeindewerke Bovenden</v>
      </c>
      <c r="D13" s="62" t="s">
        <v>247</v>
      </c>
      <c r="E13" s="164" t="s">
        <v>32</v>
      </c>
      <c r="F13" s="296" t="str">
        <f>VLOOKUP($E13,'BDEW-Standard'!$B$3:$M$158,F$9,0)</f>
        <v>I24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0.1058318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1.0247084991768873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Gemeindewerke Bovenden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Gemeindewerke Bovenden</v>
      </c>
      <c r="D15" s="62" t="s">
        <v>247</v>
      </c>
      <c r="E15" s="164" t="s">
        <v>665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Gemeindewerke Bovenden</v>
      </c>
      <c r="D16" s="62" t="s">
        <v>247</v>
      </c>
      <c r="E16" s="164" t="s">
        <v>668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Gemeindewerke Bovenden</v>
      </c>
      <c r="D17" s="62" t="s">
        <v>247</v>
      </c>
      <c r="E17" s="164" t="s">
        <v>667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Gemeindewerke Bovenden</v>
      </c>
      <c r="D18" s="62" t="s">
        <v>247</v>
      </c>
      <c r="E18" s="164" t="s">
        <v>671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Gemeindewerke Bovenden</v>
      </c>
      <c r="D19" s="62" t="s">
        <v>247</v>
      </c>
      <c r="E19" s="164" t="s">
        <v>669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Gemeindewerke Bovenden</v>
      </c>
      <c r="D20" s="62" t="s">
        <v>247</v>
      </c>
      <c r="E20" s="164" t="s">
        <v>666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Gemeindewerke Bovenden</v>
      </c>
      <c r="D21" s="62" t="s">
        <v>247</v>
      </c>
      <c r="E21" s="164" t="s">
        <v>672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Gemeindewerke Bovenden</v>
      </c>
      <c r="D22" s="62" t="s">
        <v>247</v>
      </c>
      <c r="E22" s="164" t="s">
        <v>673</v>
      </c>
      <c r="F22" s="296" t="str">
        <f>VLOOKUP($E22,'BDEW-Standard'!$B$3:$M$158,F$9,0)</f>
        <v>GB4</v>
      </c>
      <c r="H22" s="273">
        <f>ROUND(VLOOKUP($E22,'BDEW-Standard'!$B$3:$M$158,H$9,0),7)</f>
        <v>3.6017736</v>
      </c>
      <c r="I22" s="273">
        <f>ROUND(VLOOKUP($E22,'BDEW-Standard'!$B$3:$M$158,I$9,0),7)</f>
        <v>-37.882536799999997</v>
      </c>
      <c r="J22" s="273">
        <f>ROUND(VLOOKUP($E22,'BDEW-Standard'!$B$3:$M$158,J$9,0),7)</f>
        <v>6.9836070000000001</v>
      </c>
      <c r="K22" s="273">
        <f>ROUND(VLOOKUP($E22,'BDEW-Standard'!$B$3:$M$158,K$9,0),7)</f>
        <v>5.4826199999999999E-2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0.90239375975311864</v>
      </c>
      <c r="R22" s="274">
        <f>ROUND(VLOOKUP(MID($E22,4,3),'Wochentag F(WT)'!$B$7:$J$22,R$9,0),4)</f>
        <v>0.98970000000000002</v>
      </c>
      <c r="S22" s="274">
        <f>ROUND(VLOOKUP(MID($E22,4,3),'Wochentag F(WT)'!$B$7:$J$22,S$9,0),4)</f>
        <v>0.9627</v>
      </c>
      <c r="T22" s="274">
        <f>ROUND(VLOOKUP(MID($E22,4,3),'Wochentag F(WT)'!$B$7:$J$22,T$9,0),4)</f>
        <v>1.0507</v>
      </c>
      <c r="U22" s="274">
        <f>ROUND(VLOOKUP(MID($E22,4,3),'Wochentag F(WT)'!$B$7:$J$22,U$9,0),4)</f>
        <v>1.0551999999999999</v>
      </c>
      <c r="V22" s="274">
        <f>ROUND(VLOOKUP(MID($E22,4,3),'Wochentag F(WT)'!$B$7:$J$22,V$9,0),4)</f>
        <v>1.0297000000000001</v>
      </c>
      <c r="W22" s="274">
        <f>ROUND(VLOOKUP(MID($E22,4,3),'Wochentag F(WT)'!$B$7:$J$22,W$9,0),4)</f>
        <v>0.97670000000000001</v>
      </c>
      <c r="X22" s="275">
        <f t="shared" si="2"/>
        <v>0.9352999999999998</v>
      </c>
      <c r="Y22" s="292"/>
      <c r="Z22" s="210"/>
    </row>
    <row r="23" spans="2:26" s="142" customFormat="1">
      <c r="B23" s="143">
        <v>12</v>
      </c>
      <c r="C23" s="144" t="str">
        <f t="shared" si="0"/>
        <v>Gemeindewerke Bovenden</v>
      </c>
      <c r="D23" s="62" t="s">
        <v>247</v>
      </c>
      <c r="E23" s="164" t="s">
        <v>674</v>
      </c>
      <c r="F23" s="296" t="str">
        <f>VLOOKUP($E23,'BDEW-Standard'!$B$3:$M$158,F$9,0)</f>
        <v>BA4</v>
      </c>
      <c r="H23" s="273">
        <f>ROUND(VLOOKUP($E23,'BDEW-Standard'!$B$3:$M$158,H$9,0),7)</f>
        <v>0.93158890000000005</v>
      </c>
      <c r="I23" s="273">
        <f>ROUND(VLOOKUP($E23,'BDEW-Standard'!$B$3:$M$158,I$9,0),7)</f>
        <v>-33.35</v>
      </c>
      <c r="J23" s="273">
        <f>ROUND(VLOOKUP($E23,'BDEW-Standard'!$B$3:$M$158,J$9,0),7)</f>
        <v>5.7212303000000002</v>
      </c>
      <c r="K23" s="273">
        <f>ROUND(VLOOKUP($E23,'BDEW-Standard'!$B$3:$M$158,K$9,0),7)</f>
        <v>0.66564939999999995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1.0766391850538448</v>
      </c>
      <c r="R23" s="274">
        <f>ROUND(VLOOKUP(MID($E23,4,3),'Wochentag F(WT)'!$B$7:$J$22,R$9,0),4)</f>
        <v>1.0848</v>
      </c>
      <c r="S23" s="274">
        <f>ROUND(VLOOKUP(MID($E23,4,3),'Wochentag F(WT)'!$B$7:$J$22,S$9,0),4)</f>
        <v>1.1211</v>
      </c>
      <c r="T23" s="274">
        <f>ROUND(VLOOKUP(MID($E23,4,3),'Wochentag F(WT)'!$B$7:$J$22,T$9,0),4)</f>
        <v>1.0769</v>
      </c>
      <c r="U23" s="274">
        <f>ROUND(VLOOKUP(MID($E23,4,3),'Wochentag F(WT)'!$B$7:$J$22,U$9,0),4)</f>
        <v>1.1353</v>
      </c>
      <c r="V23" s="274">
        <f>ROUND(VLOOKUP(MID($E23,4,3),'Wochentag F(WT)'!$B$7:$J$22,V$9,0),4)</f>
        <v>1.1402000000000001</v>
      </c>
      <c r="W23" s="274">
        <f>ROUND(VLOOKUP(MID($E23,4,3),'Wochentag F(WT)'!$B$7:$J$22,W$9,0),4)</f>
        <v>0.48520000000000002</v>
      </c>
      <c r="X23" s="275">
        <f t="shared" si="2"/>
        <v>0.95650000000000013</v>
      </c>
      <c r="Y23" s="292"/>
      <c r="Z23" s="210"/>
    </row>
    <row r="24" spans="2:26" s="142" customFormat="1">
      <c r="B24" s="143">
        <v>13</v>
      </c>
      <c r="C24" s="144" t="str">
        <f t="shared" si="0"/>
        <v>Gemeindewerke Bovenden</v>
      </c>
      <c r="D24" s="62" t="s">
        <v>247</v>
      </c>
      <c r="E24" s="164" t="s">
        <v>676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Gemeindewerke Bovenden</v>
      </c>
      <c r="D25" s="62" t="s">
        <v>247</v>
      </c>
      <c r="E25" s="164" t="s">
        <v>670</v>
      </c>
      <c r="F25" s="296" t="str">
        <f>VLOOKUP($E25,'BDEW-Standard'!$B$3:$M$158,F$9,0)</f>
        <v>MF4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1.0146273685996503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Gemeindewerke Bovenden</v>
      </c>
      <c r="D26" s="62" t="s">
        <v>247</v>
      </c>
      <c r="E26" s="164" t="s">
        <v>675</v>
      </c>
      <c r="F26" s="296" t="str">
        <f>VLOOKUP($E26,'BDEW-Standard'!$B$3:$M$158,F$9,0)</f>
        <v>HD4</v>
      </c>
      <c r="H26" s="273">
        <f>ROUND(VLOOKUP($E26,'BDEW-Standard'!$B$3:$M$158,H$9,0),7)</f>
        <v>3.0084346000000002</v>
      </c>
      <c r="I26" s="273">
        <f>ROUND(VLOOKUP($E26,'BDEW-Standard'!$B$3:$M$158,I$9,0),7)</f>
        <v>-36.607845300000001</v>
      </c>
      <c r="J26" s="273">
        <f>ROUND(VLOOKUP($E26,'BDEW-Standard'!$B$3:$M$158,J$9,0),7)</f>
        <v>7.3211870000000001</v>
      </c>
      <c r="K26" s="273">
        <f>ROUND(VLOOKUP($E26,'BDEW-Standard'!$B$3:$M$158,K$9,0),7)</f>
        <v>0.15496599999999999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0.97302438504000599</v>
      </c>
      <c r="R26" s="274">
        <f>ROUND(VLOOKUP(MID($E26,4,3),'Wochentag F(WT)'!$B$7:$J$22,R$9,0),4)</f>
        <v>1.03</v>
      </c>
      <c r="S26" s="274">
        <f>ROUND(VLOOKUP(MID($E26,4,3),'Wochentag F(WT)'!$B$7:$J$22,S$9,0),4)</f>
        <v>1.03</v>
      </c>
      <c r="T26" s="274">
        <f>ROUND(VLOOKUP(MID($E26,4,3),'Wochentag F(WT)'!$B$7:$J$22,T$9,0),4)</f>
        <v>1.02</v>
      </c>
      <c r="U26" s="274">
        <f>ROUND(VLOOKUP(MID($E26,4,3),'Wochentag F(WT)'!$B$7:$J$22,U$9,0),4)</f>
        <v>1.03</v>
      </c>
      <c r="V26" s="274">
        <f>ROUND(VLOOKUP(MID($E26,4,3),'Wochentag F(WT)'!$B$7:$J$22,V$9,0),4)</f>
        <v>1.01</v>
      </c>
      <c r="W26" s="274">
        <f>ROUND(VLOOKUP(MID($E26,4,3),'Wochentag F(WT)'!$B$7:$J$22,W$9,0),4)</f>
        <v>0.93</v>
      </c>
      <c r="X26" s="275">
        <f t="shared" si="2"/>
        <v>0.95000000000000018</v>
      </c>
      <c r="Y26" s="292"/>
      <c r="Z26" s="210"/>
    </row>
    <row r="27" spans="2:26" s="142" customFormat="1">
      <c r="B27" s="143">
        <v>16</v>
      </c>
      <c r="C27" s="144" t="str">
        <f t="shared" si="0"/>
        <v>Gemeindewerke Bovenden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Gemeindewerke Bovenden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Gemeindewerke Bovenden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Gemeindewerke Bovenden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Gemeindewerke Bovenden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Gemeindewerke Bovenden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Gemeindewerke Bovenden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Gemeindewerke Bovenden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Gemeindewerke Bovenden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Gemeindewerke Bovenden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Gemeindewerke Bovenden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Gemeindewerke Bovenden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Gemeindewerke Bovenden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Gemeindewerke Bovenden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Gemeindewerke Bovenden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15 F17:P18 F16:L16 N16:P16 F20:P26 F19:M19 O19:P19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J1" zoomScale="80" zoomScaleNormal="80" workbookViewId="0">
      <selection activeCell="S11" sqref="S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Gemeindewerke Bovenden GmbH &amp; Co. KG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Gemeindewerke Bovenden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9870015200007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Bovenden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Jens Junker</cp:lastModifiedBy>
  <cp:lastPrinted>2015-03-20T22:59:10Z</cp:lastPrinted>
  <dcterms:created xsi:type="dcterms:W3CDTF">2015-01-15T05:25:41Z</dcterms:created>
  <dcterms:modified xsi:type="dcterms:W3CDTF">2017-10-11T08:19:52Z</dcterms:modified>
</cp:coreProperties>
</file>